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Brokerage\FORMS\UPDATED FORMS 2016\Net Effective Rent\"/>
    </mc:Choice>
  </mc:AlternateContent>
  <bookViews>
    <workbookView xWindow="0" yWindow="0" windowWidth="25605" windowHeight="15540"/>
  </bookViews>
  <sheets>
    <sheet name="Effective Rent Calculation" sheetId="2" r:id="rId1"/>
  </sheets>
  <definedNames>
    <definedName name="_xlnm.Print_Area" localSheetId="0">'Effective Rent Calculation'!$A$1:$M$47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2" l="1"/>
  <c r="K25" i="2"/>
  <c r="K26" i="2" s="1"/>
  <c r="K35" i="2" s="1"/>
  <c r="L25" i="2"/>
  <c r="L26" i="2" s="1"/>
  <c r="L35" i="2" s="1"/>
  <c r="M25" i="2"/>
  <c r="M26" i="2" s="1"/>
  <c r="M35" i="2" s="1"/>
  <c r="E25" i="2"/>
  <c r="F25" i="2" s="1"/>
  <c r="D25" i="2"/>
  <c r="C43" i="2"/>
  <c r="C44" i="2" s="1"/>
  <c r="C32" i="2"/>
  <c r="C31" i="2"/>
  <c r="C16" i="2"/>
  <c r="C33" i="2" s="1"/>
  <c r="F26" i="2" l="1"/>
  <c r="F35" i="2" s="1"/>
  <c r="G25" i="2"/>
  <c r="D26" i="2"/>
  <c r="D30" i="2"/>
  <c r="H25" i="2" l="1"/>
  <c r="G26" i="2"/>
  <c r="G35" i="2" s="1"/>
  <c r="D35" i="2"/>
  <c r="E26" i="2"/>
  <c r="E35" i="2" s="1"/>
  <c r="H26" i="2" l="1"/>
  <c r="H35" i="2" s="1"/>
  <c r="I25" i="2"/>
  <c r="I26" i="2" l="1"/>
  <c r="I35" i="2" s="1"/>
  <c r="J25" i="2"/>
  <c r="J26" i="2" l="1"/>
  <c r="J35" i="2" s="1"/>
  <c r="C17" i="2"/>
  <c r="C34" i="2" s="1"/>
  <c r="C35" i="2" s="1"/>
  <c r="C37" i="2" s="1"/>
  <c r="C38" i="2" s="1"/>
  <c r="C39" i="2" s="1"/>
  <c r="C47" i="2" s="1"/>
</calcChain>
</file>

<file path=xl/sharedStrings.xml><?xml version="1.0" encoding="utf-8"?>
<sst xmlns="http://schemas.openxmlformats.org/spreadsheetml/2006/main" count="57" uniqueCount="42">
  <si>
    <t>Area</t>
  </si>
  <si>
    <t>Base Rent</t>
  </si>
  <si>
    <t xml:space="preserve">Lease Duration </t>
  </si>
  <si>
    <t>Years</t>
  </si>
  <si>
    <t>Rent Free Period</t>
  </si>
  <si>
    <t>Months</t>
  </si>
  <si>
    <t>Tenant Improvements</t>
  </si>
  <si>
    <t>Discount Rate</t>
  </si>
  <si>
    <t>Effective Rent Calculation</t>
  </si>
  <si>
    <t>Description</t>
  </si>
  <si>
    <t>Present Value of Rent</t>
  </si>
  <si>
    <t>Year</t>
  </si>
  <si>
    <t>Less</t>
  </si>
  <si>
    <t>Present Value of Free Rent Period</t>
  </si>
  <si>
    <t>Total</t>
  </si>
  <si>
    <t>Value of Free Rent Period</t>
  </si>
  <si>
    <t>Convert present value to equivalent monthly rent
PMT(PV, Discount Rate, Lease Duration)</t>
  </si>
  <si>
    <t xml:space="preserve">USD </t>
  </si>
  <si>
    <t>Lease Terms</t>
  </si>
  <si>
    <t>Total Present Value of Effective Rent</t>
  </si>
  <si>
    <t>SqFt</t>
  </si>
  <si>
    <t>USD/SqFt/yr</t>
  </si>
  <si>
    <t>USD/SqFt/Yr.</t>
  </si>
  <si>
    <t>Total Present Value of Effective Rent/SqFt</t>
  </si>
  <si>
    <t>Effective Annual Rent per square Ft</t>
  </si>
  <si>
    <t>Present Value of Buy Out</t>
  </si>
  <si>
    <t>Present Value of Moving Expenses</t>
  </si>
  <si>
    <t>Commission Rate</t>
  </si>
  <si>
    <t>Base Stop</t>
  </si>
  <si>
    <t>Base Stop (Gross Value)</t>
  </si>
  <si>
    <t>Base Stop USD/SqFt/yr</t>
  </si>
  <si>
    <t>Buy Out</t>
  </si>
  <si>
    <t>Moving Expense</t>
  </si>
  <si>
    <t>Cumulative Cost of Tenant Improvement</t>
  </si>
  <si>
    <t>Tenant Improvement</t>
  </si>
  <si>
    <t>Commission</t>
  </si>
  <si>
    <t xml:space="preserve">Date: </t>
  </si>
  <si>
    <t>Prepared By:</t>
  </si>
  <si>
    <t xml:space="preserve">Approved By: </t>
  </si>
  <si>
    <t>Cumulative Cost of Commission</t>
  </si>
  <si>
    <t>+</t>
  </si>
  <si>
    <t>&lt;-&gt;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</si>
</sst>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3" fillId="2" borderId="0" xfId="0" applyFont="1" applyFill="1"/>
    <xf numFmtId="165" fontId="3" fillId="2" borderId="0" xfId="1" applyNumberFormat="1" applyFont="1" applyFill="1" applyAlignment="1">
      <alignment horizontal="center"/>
    </xf>
    <xf numFmtId="0" fontId="4" fillId="4" borderId="0" xfId="0" applyFont="1" applyFill="1"/>
    <xf numFmtId="0" fontId="3" fillId="4" borderId="0" xfId="0" applyFont="1" applyFill="1"/>
    <xf numFmtId="0" fontId="3" fillId="2" borderId="1" xfId="0" applyFont="1" applyFill="1" applyBorder="1"/>
    <xf numFmtId="14" fontId="3" fillId="2" borderId="1" xfId="0" applyNumberFormat="1" applyFont="1" applyFill="1" applyBorder="1"/>
    <xf numFmtId="165" fontId="5" fillId="2" borderId="1" xfId="1" applyNumberFormat="1" applyFont="1" applyFill="1" applyBorder="1"/>
    <xf numFmtId="44" fontId="5" fillId="2" borderId="1" xfId="2" applyFont="1" applyFill="1" applyBorder="1"/>
    <xf numFmtId="0" fontId="5" fillId="2" borderId="1" xfId="0" applyFont="1" applyFill="1" applyBorder="1"/>
    <xf numFmtId="167" fontId="5" fillId="2" borderId="1" xfId="2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7" fontId="3" fillId="2" borderId="1" xfId="2" applyNumberFormat="1" applyFont="1" applyFill="1" applyBorder="1"/>
    <xf numFmtId="166" fontId="5" fillId="2" borderId="1" xfId="0" applyNumberFormat="1" applyFont="1" applyFill="1" applyBorder="1"/>
    <xf numFmtId="9" fontId="3" fillId="2" borderId="0" xfId="0" applyNumberFormat="1" applyFont="1" applyFill="1"/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3" fillId="2" borderId="4" xfId="0" applyFont="1" applyFill="1" applyBorder="1"/>
    <xf numFmtId="165" fontId="3" fillId="2" borderId="4" xfId="0" applyNumberFormat="1" applyFont="1" applyFill="1" applyBorder="1" applyAlignment="1">
      <alignment horizontal="center"/>
    </xf>
    <xf numFmtId="165" fontId="3" fillId="2" borderId="0" xfId="0" applyNumberFormat="1" applyFont="1" applyFill="1"/>
    <xf numFmtId="43" fontId="3" fillId="2" borderId="0" xfId="0" applyNumberFormat="1" applyFont="1" applyFill="1"/>
    <xf numFmtId="165" fontId="3" fillId="2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indent="1"/>
    </xf>
    <xf numFmtId="8" fontId="3" fillId="2" borderId="0" xfId="0" applyNumberFormat="1" applyFont="1" applyFill="1"/>
    <xf numFmtId="0" fontId="3" fillId="4" borderId="1" xfId="0" applyFont="1" applyFill="1" applyBorder="1"/>
    <xf numFmtId="165" fontId="3" fillId="4" borderId="1" xfId="1" applyNumberFormat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8" fontId="3" fillId="2" borderId="1" xfId="1" applyNumberFormat="1" applyFont="1" applyFill="1" applyBorder="1" applyAlignment="1">
      <alignment horizontal="right" vertical="center"/>
    </xf>
    <xf numFmtId="165" fontId="3" fillId="2" borderId="1" xfId="1" applyNumberFormat="1" applyFont="1" applyFill="1" applyBorder="1" applyAlignment="1">
      <alignment horizontal="left"/>
    </xf>
    <xf numFmtId="165" fontId="3" fillId="4" borderId="0" xfId="1" applyNumberFormat="1" applyFont="1" applyFill="1" applyBorder="1" applyAlignment="1">
      <alignment horizontal="center"/>
    </xf>
    <xf numFmtId="44" fontId="3" fillId="2" borderId="1" xfId="2" applyFont="1" applyFill="1" applyBorder="1" applyAlignment="1">
      <alignment horizontal="center"/>
    </xf>
    <xf numFmtId="0" fontId="3" fillId="2" borderId="0" xfId="0" applyFont="1" applyFill="1" applyBorder="1"/>
    <xf numFmtId="44" fontId="3" fillId="2" borderId="0" xfId="2" applyFont="1" applyFill="1" applyBorder="1" applyAlignment="1">
      <alignment horizontal="center"/>
    </xf>
    <xf numFmtId="165" fontId="3" fillId="2" borderId="0" xfId="1" applyNumberFormat="1" applyFont="1" applyFill="1" applyBorder="1" applyAlignment="1">
      <alignment horizontal="center"/>
    </xf>
    <xf numFmtId="0" fontId="4" fillId="2" borderId="1" xfId="0" applyFont="1" applyFill="1" applyBorder="1"/>
    <xf numFmtId="8" fontId="4" fillId="2" borderId="1" xfId="1" applyNumberFormat="1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left"/>
    </xf>
    <xf numFmtId="165" fontId="4" fillId="2" borderId="1" xfId="1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4F61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49131</xdr:colOff>
      <xdr:row>0</xdr:row>
      <xdr:rowOff>7442</xdr:rowOff>
    </xdr:from>
    <xdr:to>
      <xdr:col>4</xdr:col>
      <xdr:colOff>93744</xdr:colOff>
      <xdr:row>4</xdr:row>
      <xdr:rowOff>141032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2431" y="7442"/>
          <a:ext cx="882813" cy="7812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Q47"/>
  <sheetViews>
    <sheetView tabSelected="1" workbookViewId="0">
      <selection activeCell="B4" sqref="B4"/>
    </sheetView>
  </sheetViews>
  <sheetFormatPr defaultColWidth="8.85546875" defaultRowHeight="12.75" x14ac:dyDescent="0.2"/>
  <cols>
    <col min="1" max="1" width="3.85546875" style="1" customWidth="1"/>
    <col min="2" max="2" width="40.140625" style="1" bestFit="1" customWidth="1"/>
    <col min="3" max="3" width="9.140625" style="1" bestFit="1" customWidth="1"/>
    <col min="4" max="4" width="12.5703125" style="1" bestFit="1" customWidth="1"/>
    <col min="5" max="5" width="7.5703125" style="1" bestFit="1" customWidth="1"/>
    <col min="6" max="6" width="11.5703125" style="1" bestFit="1" customWidth="1"/>
    <col min="7" max="13" width="4.7109375" style="1" bestFit="1" customWidth="1"/>
    <col min="14" max="14" width="5.28515625" style="1" customWidth="1"/>
    <col min="15" max="15" width="11.42578125" style="1" bestFit="1" customWidth="1"/>
    <col min="16" max="16" width="10.85546875" style="1" bestFit="1" customWidth="1"/>
    <col min="17" max="17" width="11.5703125" style="1" bestFit="1" customWidth="1"/>
    <col min="18" max="16384" width="8.85546875" style="1"/>
  </cols>
  <sheetData>
    <row r="6" spans="2:13" x14ac:dyDescent="0.2">
      <c r="B6" s="42" t="s">
        <v>8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2:13" x14ac:dyDescent="0.2">
      <c r="C7" s="2"/>
      <c r="D7" s="2"/>
      <c r="E7" s="2"/>
      <c r="F7" s="2"/>
      <c r="G7" s="2"/>
    </row>
    <row r="8" spans="2:13" x14ac:dyDescent="0.2">
      <c r="B8" s="3" t="s">
        <v>18</v>
      </c>
      <c r="C8" s="4"/>
      <c r="D8" s="4"/>
      <c r="F8" s="5" t="s">
        <v>36</v>
      </c>
      <c r="G8" s="6"/>
    </row>
    <row r="9" spans="2:13" x14ac:dyDescent="0.2">
      <c r="B9" s="5" t="s">
        <v>0</v>
      </c>
      <c r="C9" s="7">
        <v>5000</v>
      </c>
      <c r="D9" s="5" t="s">
        <v>20</v>
      </c>
      <c r="F9" s="5" t="s">
        <v>37</v>
      </c>
      <c r="G9" s="5"/>
    </row>
    <row r="10" spans="2:13" x14ac:dyDescent="0.2">
      <c r="B10" s="5" t="s">
        <v>1</v>
      </c>
      <c r="C10" s="8">
        <v>17</v>
      </c>
      <c r="D10" s="5" t="s">
        <v>21</v>
      </c>
      <c r="F10" s="5" t="s">
        <v>38</v>
      </c>
      <c r="G10" s="5"/>
    </row>
    <row r="11" spans="2:13" x14ac:dyDescent="0.2">
      <c r="B11" s="5" t="s">
        <v>4</v>
      </c>
      <c r="C11" s="9">
        <v>0</v>
      </c>
      <c r="D11" s="5" t="s">
        <v>5</v>
      </c>
    </row>
    <row r="12" spans="2:13" x14ac:dyDescent="0.2">
      <c r="B12" s="5" t="s">
        <v>6</v>
      </c>
      <c r="C12" s="8">
        <v>1</v>
      </c>
      <c r="D12" s="5" t="s">
        <v>21</v>
      </c>
    </row>
    <row r="13" spans="2:13" x14ac:dyDescent="0.2">
      <c r="B13" s="5" t="s">
        <v>2</v>
      </c>
      <c r="C13" s="9">
        <v>3</v>
      </c>
      <c r="D13" s="5" t="s">
        <v>3</v>
      </c>
    </row>
    <row r="14" spans="2:13" x14ac:dyDescent="0.2">
      <c r="B14" s="5" t="s">
        <v>31</v>
      </c>
      <c r="C14" s="10">
        <v>0</v>
      </c>
      <c r="D14" s="11" t="s">
        <v>41</v>
      </c>
    </row>
    <row r="15" spans="2:13" x14ac:dyDescent="0.2">
      <c r="B15" s="5" t="s">
        <v>32</v>
      </c>
      <c r="C15" s="10">
        <v>0</v>
      </c>
      <c r="D15" s="11" t="s">
        <v>41</v>
      </c>
    </row>
    <row r="16" spans="2:13" x14ac:dyDescent="0.2">
      <c r="B16" s="12" t="s">
        <v>34</v>
      </c>
      <c r="C16" s="13">
        <f>-C12*C9*C13</f>
        <v>-15000</v>
      </c>
      <c r="D16" s="11"/>
    </row>
    <row r="17" spans="2:17" x14ac:dyDescent="0.2">
      <c r="B17" s="12" t="s">
        <v>35</v>
      </c>
      <c r="C17" s="13">
        <f>-SUM(D25:N25)*C20</f>
        <v>-15300</v>
      </c>
      <c r="D17" s="11"/>
    </row>
    <row r="18" spans="2:17" x14ac:dyDescent="0.2">
      <c r="B18" s="5" t="s">
        <v>28</v>
      </c>
      <c r="C18" s="10">
        <v>39000</v>
      </c>
      <c r="D18" s="11" t="s">
        <v>40</v>
      </c>
    </row>
    <row r="19" spans="2:17" x14ac:dyDescent="0.2">
      <c r="B19" s="5" t="s">
        <v>7</v>
      </c>
      <c r="C19" s="14">
        <v>4.4999999999999998E-2</v>
      </c>
      <c r="D19" s="11"/>
      <c r="G19" s="15"/>
    </row>
    <row r="20" spans="2:17" x14ac:dyDescent="0.2">
      <c r="B20" s="5" t="s">
        <v>27</v>
      </c>
      <c r="C20" s="14">
        <v>0.06</v>
      </c>
      <c r="D20" s="11"/>
      <c r="G20" s="15"/>
    </row>
    <row r="23" spans="2:17" x14ac:dyDescent="0.2">
      <c r="B23" s="40" t="s">
        <v>9</v>
      </c>
      <c r="C23" s="16" t="s">
        <v>11</v>
      </c>
      <c r="D23" s="16" t="s">
        <v>11</v>
      </c>
      <c r="E23" s="16" t="s">
        <v>11</v>
      </c>
      <c r="F23" s="16" t="s">
        <v>11</v>
      </c>
      <c r="G23" s="16" t="s">
        <v>11</v>
      </c>
      <c r="H23" s="16" t="s">
        <v>11</v>
      </c>
      <c r="I23" s="16" t="s">
        <v>11</v>
      </c>
      <c r="J23" s="16" t="s">
        <v>11</v>
      </c>
      <c r="K23" s="16" t="s">
        <v>11</v>
      </c>
      <c r="L23" s="16" t="s">
        <v>11</v>
      </c>
      <c r="M23" s="16" t="s">
        <v>11</v>
      </c>
    </row>
    <row r="24" spans="2:17" x14ac:dyDescent="0.2">
      <c r="B24" s="41"/>
      <c r="C24" s="17">
        <v>0</v>
      </c>
      <c r="D24" s="17">
        <v>1</v>
      </c>
      <c r="E24" s="17">
        <v>2</v>
      </c>
      <c r="F24" s="17">
        <v>3</v>
      </c>
      <c r="G24" s="17">
        <v>4</v>
      </c>
      <c r="H24" s="17">
        <v>5</v>
      </c>
      <c r="I24" s="17">
        <v>6</v>
      </c>
      <c r="J24" s="17">
        <v>7</v>
      </c>
      <c r="K24" s="17">
        <v>8</v>
      </c>
      <c r="L24" s="17">
        <v>9</v>
      </c>
      <c r="M24" s="17">
        <v>10</v>
      </c>
    </row>
    <row r="25" spans="2:17" x14ac:dyDescent="0.2">
      <c r="B25" s="18" t="s">
        <v>1</v>
      </c>
      <c r="C25" s="19">
        <v>0</v>
      </c>
      <c r="D25" s="19">
        <f>C9*C10</f>
        <v>85000</v>
      </c>
      <c r="E25" s="19">
        <f>IF(E24&lt;=$C$13,D25,0)</f>
        <v>85000</v>
      </c>
      <c r="F25" s="19">
        <f t="shared" ref="F25:M25" si="0">IF(F24&lt;=$C$13,E25,0)</f>
        <v>85000</v>
      </c>
      <c r="G25" s="19">
        <f t="shared" si="0"/>
        <v>0</v>
      </c>
      <c r="H25" s="19">
        <f t="shared" si="0"/>
        <v>0</v>
      </c>
      <c r="I25" s="19">
        <f t="shared" si="0"/>
        <v>0</v>
      </c>
      <c r="J25" s="19">
        <f t="shared" si="0"/>
        <v>0</v>
      </c>
      <c r="K25" s="19">
        <f t="shared" si="0"/>
        <v>0</v>
      </c>
      <c r="L25" s="19">
        <f t="shared" si="0"/>
        <v>0</v>
      </c>
      <c r="M25" s="19">
        <f t="shared" si="0"/>
        <v>0</v>
      </c>
      <c r="N25" s="20"/>
      <c r="O25" s="21"/>
    </row>
    <row r="26" spans="2:17" x14ac:dyDescent="0.2">
      <c r="B26" s="5" t="s">
        <v>10</v>
      </c>
      <c r="C26" s="22">
        <v>0</v>
      </c>
      <c r="D26" s="22">
        <f>D25/(1+$C$19)^D24</f>
        <v>81339.712918660298</v>
      </c>
      <c r="E26" s="22">
        <f t="shared" ref="E26:M26" si="1">E25/(1+$C$19)^E24</f>
        <v>77837.045855177319</v>
      </c>
      <c r="F26" s="22">
        <f t="shared" si="1"/>
        <v>74485.211344667288</v>
      </c>
      <c r="G26" s="22">
        <f t="shared" si="1"/>
        <v>0</v>
      </c>
      <c r="H26" s="22">
        <f t="shared" si="1"/>
        <v>0</v>
      </c>
      <c r="I26" s="22">
        <f t="shared" si="1"/>
        <v>0</v>
      </c>
      <c r="J26" s="22">
        <f t="shared" si="1"/>
        <v>0</v>
      </c>
      <c r="K26" s="22">
        <f t="shared" si="1"/>
        <v>0</v>
      </c>
      <c r="L26" s="22">
        <f t="shared" si="1"/>
        <v>0</v>
      </c>
      <c r="M26" s="22">
        <f t="shared" si="1"/>
        <v>0</v>
      </c>
      <c r="N26" s="20"/>
      <c r="O26" s="20"/>
    </row>
    <row r="27" spans="2:17" x14ac:dyDescent="0.2">
      <c r="B27" s="5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2:17" x14ac:dyDescent="0.2">
      <c r="B28" s="5" t="s">
        <v>12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2:17" x14ac:dyDescent="0.2">
      <c r="B29" s="23" t="s">
        <v>15</v>
      </c>
      <c r="C29" s="5"/>
      <c r="D29" s="22">
        <f>-C9*C10*C11/12</f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</row>
    <row r="30" spans="2:17" x14ac:dyDescent="0.2">
      <c r="B30" s="23" t="s">
        <v>13</v>
      </c>
      <c r="C30" s="22">
        <v>0</v>
      </c>
      <c r="D30" s="22">
        <f>D29/(1+C19)^D24</f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P30" s="24"/>
      <c r="Q30" s="24"/>
    </row>
    <row r="31" spans="2:17" x14ac:dyDescent="0.2">
      <c r="B31" s="23" t="s">
        <v>25</v>
      </c>
      <c r="C31" s="22">
        <f>C14</f>
        <v>0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Q31" s="20"/>
    </row>
    <row r="32" spans="2:17" x14ac:dyDescent="0.2">
      <c r="B32" s="23" t="s">
        <v>26</v>
      </c>
      <c r="C32" s="22">
        <f>C15</f>
        <v>0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</row>
    <row r="33" spans="2:13" x14ac:dyDescent="0.2">
      <c r="B33" s="23" t="s">
        <v>33</v>
      </c>
      <c r="C33" s="22">
        <f>(CUMIPMT(C19/12,C13*12,-C16,1,C13*12,0))+C16</f>
        <v>-16063.339218322815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</row>
    <row r="34" spans="2:13" x14ac:dyDescent="0.2">
      <c r="B34" s="23" t="s">
        <v>39</v>
      </c>
      <c r="C34" s="22">
        <f>(CUMIPMT(C19/12,C13*12,-C17,1,C13*12,0))+C17</f>
        <v>-16384.606002689274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</row>
    <row r="35" spans="2:13" x14ac:dyDescent="0.2">
      <c r="B35" s="25" t="s">
        <v>14</v>
      </c>
      <c r="C35" s="26">
        <f>SUM(C25:C32)+C33+C34</f>
        <v>-32447.945221012087</v>
      </c>
      <c r="D35" s="26">
        <f>D30+D26</f>
        <v>81339.712918660298</v>
      </c>
      <c r="E35" s="26">
        <f t="shared" ref="E35:M35" si="2">E30+E26</f>
        <v>77837.045855177319</v>
      </c>
      <c r="F35" s="26">
        <f t="shared" si="2"/>
        <v>74485.211344667288</v>
      </c>
      <c r="G35" s="26">
        <f t="shared" si="2"/>
        <v>0</v>
      </c>
      <c r="H35" s="26">
        <f t="shared" si="2"/>
        <v>0</v>
      </c>
      <c r="I35" s="26">
        <f t="shared" si="2"/>
        <v>0</v>
      </c>
      <c r="J35" s="26">
        <f t="shared" si="2"/>
        <v>0</v>
      </c>
      <c r="K35" s="26">
        <f t="shared" si="2"/>
        <v>0</v>
      </c>
      <c r="L35" s="26">
        <f t="shared" si="2"/>
        <v>0</v>
      </c>
      <c r="M35" s="26">
        <f t="shared" si="2"/>
        <v>0</v>
      </c>
    </row>
    <row r="36" spans="2:13" x14ac:dyDescent="0.2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2:13" x14ac:dyDescent="0.2">
      <c r="B37" s="5" t="s">
        <v>19</v>
      </c>
      <c r="C37" s="22">
        <f>SUM(C35:M35)</f>
        <v>201214.02489749284</v>
      </c>
      <c r="D37" s="5" t="s">
        <v>17</v>
      </c>
      <c r="E37" s="22"/>
      <c r="F37" s="2"/>
      <c r="G37" s="2"/>
      <c r="H37" s="2"/>
      <c r="I37" s="2"/>
      <c r="J37" s="2"/>
      <c r="K37" s="2"/>
      <c r="L37" s="2"/>
      <c r="M37" s="2"/>
    </row>
    <row r="38" spans="2:13" x14ac:dyDescent="0.2">
      <c r="B38" s="5" t="s">
        <v>23</v>
      </c>
      <c r="C38" s="27">
        <f>C37/C9</f>
        <v>40.242804979498565</v>
      </c>
      <c r="D38" s="5"/>
      <c r="E38" s="22"/>
      <c r="F38" s="2"/>
      <c r="G38" s="2"/>
      <c r="H38" s="2"/>
      <c r="I38" s="2"/>
      <c r="J38" s="2"/>
      <c r="K38" s="2"/>
      <c r="L38" s="2"/>
      <c r="M38" s="2"/>
    </row>
    <row r="39" spans="2:13" ht="33.75" customHeight="1" x14ac:dyDescent="0.2">
      <c r="B39" s="28" t="s">
        <v>16</v>
      </c>
      <c r="C39" s="29">
        <f>-PMT(C19,C13,C38)</f>
        <v>14.639260387655529</v>
      </c>
      <c r="D39" s="30"/>
      <c r="E39" s="22"/>
      <c r="F39" s="2"/>
      <c r="G39" s="2"/>
    </row>
    <row r="40" spans="2:13" x14ac:dyDescent="0.2">
      <c r="C40" s="2"/>
      <c r="D40" s="2"/>
      <c r="E40" s="2"/>
      <c r="F40" s="2"/>
      <c r="G40" s="2"/>
    </row>
    <row r="41" spans="2:13" x14ac:dyDescent="0.2">
      <c r="B41" s="25" t="s">
        <v>28</v>
      </c>
      <c r="C41" s="26"/>
      <c r="D41" s="26"/>
      <c r="E41" s="26"/>
      <c r="F41" s="26"/>
      <c r="G41" s="26"/>
      <c r="H41" s="26"/>
      <c r="I41" s="31"/>
      <c r="J41" s="31"/>
      <c r="K41" s="31"/>
      <c r="L41" s="31"/>
      <c r="M41" s="31"/>
    </row>
    <row r="43" spans="2:13" x14ac:dyDescent="0.2">
      <c r="B43" s="5" t="s">
        <v>29</v>
      </c>
      <c r="C43" s="22">
        <f>C18</f>
        <v>39000</v>
      </c>
      <c r="D43" s="5" t="s">
        <v>17</v>
      </c>
      <c r="E43" s="22"/>
    </row>
    <row r="44" spans="2:13" x14ac:dyDescent="0.2">
      <c r="B44" s="5" t="s">
        <v>30</v>
      </c>
      <c r="C44" s="32">
        <f>C43/C9</f>
        <v>7.8</v>
      </c>
      <c r="D44" s="5"/>
      <c r="E44" s="22"/>
    </row>
    <row r="45" spans="2:13" x14ac:dyDescent="0.2">
      <c r="B45" s="33"/>
      <c r="C45" s="34"/>
      <c r="D45" s="33"/>
      <c r="E45" s="35"/>
    </row>
    <row r="47" spans="2:13" x14ac:dyDescent="0.2">
      <c r="B47" s="36" t="s">
        <v>24</v>
      </c>
      <c r="C47" s="37">
        <f>C39-C44</f>
        <v>6.8392603876555293</v>
      </c>
      <c r="D47" s="38" t="s">
        <v>22</v>
      </c>
      <c r="E47" s="39"/>
      <c r="F47" s="2"/>
      <c r="G47" s="2"/>
    </row>
  </sheetData>
  <mergeCells count="2">
    <mergeCell ref="B23:B24"/>
    <mergeCell ref="B6:M6"/>
  </mergeCells>
  <printOptions horizontalCentered="1" verticalCentered="1"/>
  <pageMargins left="0.7" right="0.7" top="0.75" bottom="0.75" header="0.3" footer="0.3"/>
  <pageSetup scale="84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Effective Rent Calculation</vt:lpstr>
      <vt:lpstr>'Effective Rent Calculation'!Print_Area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Naiyer Jawaid</dc:creator>
  <cp:lastModifiedBy>Gia Fenasci</cp:lastModifiedBy>
  <cp:lastPrinted>2016-10-21T16:02:34Z</cp:lastPrinted>
  <dcterms:created xsi:type="dcterms:W3CDTF">2013-09-14T10:25:45Z</dcterms:created>
  <dcterms:modified xsi:type="dcterms:W3CDTF">2020-11-09T18:01:25Z</dcterms:modified>
</cp:coreProperties>
</file>